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neral Accounting\SMC Budget Augmentation\Forms\Adobe Sign\Sep 2025\Final\"/>
    </mc:Choice>
  </mc:AlternateContent>
  <xr:revisionPtr revIDLastSave="0" documentId="8_{0FD151C3-7987-4CA8-8514-0EC5533EBA60}" xr6:coauthVersionLast="47" xr6:coauthVersionMax="47" xr10:uidLastSave="{00000000-0000-0000-0000-000000000000}"/>
  <workbookProtection workbookAlgorithmName="SHA-512" workbookHashValue="3wt3sLEIhxOyGqrDr/xLa72hPUuZ83Mnf2XyZ8Ur6M8vqSe5VGw9Vy9CDxgwpEGsn6CSak5mx6aBGsnSb2pQQA==" workbookSaltValue="fp1Bfujosw86MR2PH7BfVg==" workbookSpinCount="100000" lockStructure="1"/>
  <bookViews>
    <workbookView xWindow="-120" yWindow="-120" windowWidth="25440" windowHeight="15270" xr2:uid="{00000000-000D-0000-FFFF-FFFF00000000}"/>
  </bookViews>
  <sheets>
    <sheet name="New Hire" sheetId="2" r:id="rId1"/>
    <sheet name="New Hire Sample" sheetId="1" r:id="rId2"/>
    <sheet name="WOC" sheetId="20" r:id="rId3"/>
    <sheet name="Sample WOC" sheetId="1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7" i="2"/>
  <c r="E13" i="18"/>
  <c r="D13" i="18"/>
  <c r="E12" i="18"/>
  <c r="D12" i="18"/>
  <c r="D11" i="18"/>
  <c r="J8" i="18"/>
  <c r="J9" i="18" s="1"/>
  <c r="J10" i="18" s="1"/>
  <c r="J7" i="18"/>
  <c r="E9" i="18"/>
  <c r="E5" i="18"/>
  <c r="E4" i="18"/>
  <c r="D11" i="20" l="1"/>
  <c r="E25" i="1" l="1"/>
  <c r="C30" i="18" l="1"/>
  <c r="E11" i="18"/>
  <c r="C32" i="20"/>
  <c r="D12" i="20"/>
  <c r="D14" i="20" s="1"/>
  <c r="D15" i="20" s="1"/>
  <c r="E11" i="20"/>
  <c r="E12" i="20" s="1"/>
  <c r="E14" i="20" s="1"/>
  <c r="E15" i="20" s="1"/>
  <c r="E9" i="20"/>
  <c r="E26" i="1"/>
  <c r="E27" i="1" s="1"/>
  <c r="E10" i="1"/>
  <c r="E13" i="1" s="1"/>
  <c r="E16" i="1" s="1"/>
  <c r="E26" i="2"/>
  <c r="E10" i="2"/>
  <c r="E13" i="2" s="1"/>
  <c r="E16" i="2" s="1"/>
  <c r="E16" i="20" l="1"/>
  <c r="E19" i="20"/>
  <c r="D16" i="20"/>
  <c r="E17" i="18"/>
  <c r="E18" i="1"/>
  <c r="E18" i="2"/>
  <c r="E14" i="18"/>
  <c r="E27" i="2"/>
  <c r="E28" i="2" s="1"/>
  <c r="E28" i="1"/>
  <c r="E18" i="18" l="1"/>
  <c r="E19" i="18" s="1"/>
  <c r="E20" i="20"/>
  <c r="E21" i="20" s="1"/>
  <c r="F16" i="20"/>
  <c r="D14" i="18"/>
</calcChain>
</file>

<file path=xl/sharedStrings.xml><?xml version="1.0" encoding="utf-8"?>
<sst xmlns="http://schemas.openxmlformats.org/spreadsheetml/2006/main" count="118" uniqueCount="72">
  <si>
    <t>PERMANENT POSITION</t>
  </si>
  <si>
    <t>Step A Salary per month</t>
  </si>
  <si>
    <t>A</t>
  </si>
  <si>
    <t>Step B Salary per month</t>
  </si>
  <si>
    <t>B = A * 1.05</t>
  </si>
  <si>
    <t>C</t>
  </si>
  <si>
    <t>Hours per week</t>
  </si>
  <si>
    <t>Annual Salary</t>
  </si>
  <si>
    <t>D = B * C</t>
  </si>
  <si>
    <t>Variable Hours Stipend Percentage</t>
  </si>
  <si>
    <t>Annual Salary plus Stipend</t>
  </si>
  <si>
    <t>Benefits</t>
  </si>
  <si>
    <t>Total Budget to Be Requested per Position</t>
  </si>
  <si>
    <t>Total Budget to Be Requested</t>
  </si>
  <si>
    <t>TEMPORARY POSITION</t>
  </si>
  <si>
    <t>Step A Salary per hour</t>
  </si>
  <si>
    <t>No. of hours (cannot exceed 960 hours per Fiscal Year)</t>
  </si>
  <si>
    <t>Total  Salary for the Fiscal Year</t>
  </si>
  <si>
    <t>Salary</t>
  </si>
  <si>
    <t>Benefits Without H &amp; W</t>
  </si>
  <si>
    <t>PERS</t>
  </si>
  <si>
    <t>SSS</t>
  </si>
  <si>
    <t>Medicare</t>
  </si>
  <si>
    <t>SUI</t>
  </si>
  <si>
    <t>Workers' Comp</t>
  </si>
  <si>
    <t>Salary and benefits</t>
  </si>
  <si>
    <t>Cost Variance</t>
  </si>
  <si>
    <t>Total pay : No.of Days x hr/day = 90 days maximum x 8 x rate</t>
  </si>
  <si>
    <t>Admin Assistant 2</t>
  </si>
  <si>
    <t>Admin Assistant 1</t>
  </si>
  <si>
    <t>Step E with LO1</t>
  </si>
  <si>
    <t>Salary of employee for the new position should be at least 5% higher than his current rate</t>
  </si>
  <si>
    <r>
      <t xml:space="preserve">Current hourly rate of employee working out class - </t>
    </r>
    <r>
      <rPr>
        <sz val="11"/>
        <color rgb="FFFF0000"/>
        <rFont val="Calibri"/>
        <family val="2"/>
        <scheme val="minor"/>
      </rPr>
      <t>AA1</t>
    </r>
  </si>
  <si>
    <r>
      <t xml:space="preserve">Current hourly rate of employee working out class without longevity - </t>
    </r>
    <r>
      <rPr>
        <sz val="11"/>
        <color rgb="FFFF0000"/>
        <rFont val="Calibri"/>
        <family val="2"/>
        <scheme val="minor"/>
      </rPr>
      <t>AA1</t>
    </r>
  </si>
  <si>
    <r>
      <t xml:space="preserve">Hourly rate for the new position - </t>
    </r>
    <r>
      <rPr>
        <sz val="11"/>
        <color rgb="FFFF0000"/>
        <rFont val="Calibri"/>
        <family val="2"/>
        <scheme val="minor"/>
      </rPr>
      <t>AA2 - Step A</t>
    </r>
  </si>
  <si>
    <t>Hourly Rate with longevity</t>
  </si>
  <si>
    <t>Current hourly rate of employee working out class</t>
  </si>
  <si>
    <t xml:space="preserve">Current hourly rate of employee working out class without longevity </t>
  </si>
  <si>
    <t>Hourly rate for the new position</t>
  </si>
  <si>
    <t>Cost Variance - Current  to New Position</t>
  </si>
  <si>
    <t>Link to Salary Rates:</t>
  </si>
  <si>
    <t>No. of months</t>
  </si>
  <si>
    <t>Please fill in the yellow highlighted portion.</t>
  </si>
  <si>
    <t>E = B * C * D/40</t>
  </si>
  <si>
    <t>F</t>
  </si>
  <si>
    <t>G = D * (1+F)</t>
  </si>
  <si>
    <t>I = F + G</t>
  </si>
  <si>
    <t>Click on    i    beside the word Salary</t>
  </si>
  <si>
    <t>AA</t>
  </si>
  <si>
    <t>BB</t>
  </si>
  <si>
    <t>CC = AA * BB</t>
  </si>
  <si>
    <t>DD = CC x .08</t>
  </si>
  <si>
    <t>example 34 days at 8 hours per day</t>
  </si>
  <si>
    <t>https://www.governmentjobs.com/careers/smc/classspecs</t>
  </si>
  <si>
    <t>example 40 days</t>
  </si>
  <si>
    <t>Total Cost - Amount to Request on PBAR</t>
  </si>
  <si>
    <t>http://governmentjobs.com/careers/smc/classspecs</t>
  </si>
  <si>
    <t>Hourly rate to be used for new position - Step B</t>
  </si>
  <si>
    <t>Total Salary</t>
  </si>
  <si>
    <r>
      <t xml:space="preserve">Salary of employee for the new position should be at least 5% higher than his current rate - </t>
    </r>
    <r>
      <rPr>
        <sz val="11"/>
        <color rgb="FFFF0000"/>
        <rFont val="Calibri"/>
        <family val="2"/>
        <scheme val="minor"/>
      </rPr>
      <t>$35.60 * 1.05</t>
    </r>
  </si>
  <si>
    <r>
      <t xml:space="preserve">Hourly rate to be used for new position - </t>
    </r>
    <r>
      <rPr>
        <sz val="11"/>
        <color rgb="FFFF0000"/>
        <rFont val="Calibri"/>
        <family val="2"/>
        <scheme val="minor"/>
      </rPr>
      <t>AA2 (Step B $33.89; Step C $35.59; Step D $37.38; Step E $39.24)  - USE Step D</t>
    </r>
  </si>
  <si>
    <t>G = F x 37%</t>
  </si>
  <si>
    <t>Total - round up to 37%</t>
  </si>
  <si>
    <t>PERS  - 25-26 rate</t>
  </si>
  <si>
    <t>PERMANENT POSITION - Administrative Assistant II</t>
  </si>
  <si>
    <t>New Position</t>
  </si>
  <si>
    <t>Current Position</t>
  </si>
  <si>
    <t>Total pay</t>
  </si>
  <si>
    <t>Example: Administrative Assistant II as of July  1, 2025</t>
  </si>
  <si>
    <t>H = G x 55%</t>
  </si>
  <si>
    <t>Cost Variance - WOC Admin Assistant 1 to Admin Assistant 2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</si>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</sst>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00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68">
    <xf numFmtId="0" fontId="0" fillId="0" borderId="0" xfId="0"/>
    <xf numFmtId="43" fontId="0" fillId="0" borderId="0" xfId="1" applyFont="1"/>
    <xf numFmtId="0" fontId="2" fillId="0" borderId="0" xfId="0" applyFont="1"/>
    <xf numFmtId="0" fontId="0" fillId="0" borderId="4" xfId="0" applyBorder="1"/>
    <xf numFmtId="43" fontId="0" fillId="3" borderId="0" xfId="1" applyFont="1" applyFill="1" applyBorder="1" applyProtection="1">
      <protection locked="0"/>
    </xf>
    <xf numFmtId="43" fontId="3" fillId="0" borderId="0" xfId="1" applyFont="1" applyFill="1" applyBorder="1"/>
    <xf numFmtId="0" fontId="0" fillId="0" borderId="6" xfId="0" applyBorder="1"/>
    <xf numFmtId="0" fontId="0" fillId="0" borderId="7" xfId="0" applyBorder="1"/>
    <xf numFmtId="0" fontId="4" fillId="2" borderId="0" xfId="4" applyFill="1" applyProtection="1"/>
    <xf numFmtId="0" fontId="0" fillId="2" borderId="0" xfId="0" applyFill="1"/>
    <xf numFmtId="43" fontId="0" fillId="2" borderId="0" xfId="1" applyFont="1" applyFill="1" applyProtection="1"/>
    <xf numFmtId="0" fontId="0" fillId="3" borderId="0" xfId="0" applyFill="1"/>
    <xf numFmtId="43" fontId="0" fillId="0" borderId="0" xfId="1" applyFont="1" applyProtection="1"/>
    <xf numFmtId="43" fontId="0" fillId="0" borderId="0" xfId="1" applyFont="1" applyBorder="1" applyProtection="1"/>
    <xf numFmtId="0" fontId="0" fillId="0" borderId="5" xfId="0" applyBorder="1"/>
    <xf numFmtId="164" fontId="0" fillId="3" borderId="0" xfId="3" applyNumberFormat="1" applyFont="1" applyFill="1" applyBorder="1" applyProtection="1">
      <protection locked="0"/>
    </xf>
    <xf numFmtId="0" fontId="3" fillId="5" borderId="0" xfId="0" applyFont="1" applyFill="1"/>
    <xf numFmtId="43" fontId="3" fillId="5" borderId="0" xfId="1" applyFont="1" applyFill="1" applyBorder="1" applyProtection="1"/>
    <xf numFmtId="43" fontId="3" fillId="0" borderId="0" xfId="1" applyFont="1" applyFill="1" applyBorder="1" applyProtection="1"/>
    <xf numFmtId="43" fontId="0" fillId="0" borderId="7" xfId="1" applyFont="1" applyBorder="1" applyProtection="1"/>
    <xf numFmtId="0" fontId="0" fillId="0" borderId="8" xfId="0" applyBorder="1"/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1" applyFont="1" applyFill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43" fontId="0" fillId="0" borderId="0" xfId="1" applyFont="1" applyFill="1" applyBorder="1"/>
    <xf numFmtId="43" fontId="0" fillId="0" borderId="0" xfId="1" applyFont="1" applyFill="1" applyBorder="1" applyProtection="1">
      <protection locked="0"/>
    </xf>
    <xf numFmtId="43" fontId="3" fillId="0" borderId="0" xfId="1" applyFont="1" applyFill="1" applyBorder="1" applyProtection="1">
      <protection locked="0"/>
    </xf>
    <xf numFmtId="44" fontId="3" fillId="0" borderId="0" xfId="2" applyFont="1" applyFill="1" applyBorder="1"/>
    <xf numFmtId="0" fontId="3" fillId="0" borderId="0" xfId="0" applyFont="1"/>
    <xf numFmtId="0" fontId="0" fillId="0" borderId="0" xfId="0" applyAlignment="1">
      <alignment horizontal="left" indent="2"/>
    </xf>
    <xf numFmtId="43" fontId="1" fillId="0" borderId="0" xfId="1" applyFont="1" applyFill="1" applyBorder="1"/>
    <xf numFmtId="0" fontId="3" fillId="0" borderId="0" xfId="0" applyFont="1" applyAlignment="1">
      <alignment horizontal="left" indent="2"/>
    </xf>
    <xf numFmtId="44" fontId="3" fillId="0" borderId="9" xfId="2" applyFont="1" applyFill="1" applyBorder="1"/>
    <xf numFmtId="44" fontId="3" fillId="0" borderId="0" xfId="2" applyFont="1" applyFill="1" applyBorder="1" applyAlignment="1">
      <alignment horizontal="center" wrapText="1"/>
    </xf>
    <xf numFmtId="43" fontId="0" fillId="0" borderId="7" xfId="1" applyFont="1" applyFill="1" applyBorder="1"/>
    <xf numFmtId="165" fontId="0" fillId="0" borderId="0" xfId="3" applyNumberFormat="1" applyFont="1"/>
    <xf numFmtId="43" fontId="1" fillId="0" borderId="0" xfId="1" applyFont="1" applyFill="1" applyBorder="1" applyAlignment="1">
      <alignment horizontal="left" wrapText="1"/>
    </xf>
    <xf numFmtId="43" fontId="1" fillId="0" borderId="5" xfId="1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43" fontId="5" fillId="0" borderId="0" xfId="1" applyFont="1" applyFill="1" applyBorder="1" applyAlignment="1">
      <alignment horizontal="center" wrapText="1"/>
    </xf>
    <xf numFmtId="43" fontId="1" fillId="0" borderId="0" xfId="1" applyFont="1" applyFill="1" applyBorder="1" applyAlignment="1">
      <alignment horizontal="left"/>
    </xf>
    <xf numFmtId="44" fontId="1" fillId="0" borderId="0" xfId="2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44" fontId="0" fillId="0" borderId="0" xfId="2" applyFont="1" applyFill="1" applyBorder="1" applyProtection="1">
      <protection locked="0"/>
    </xf>
    <xf numFmtId="44" fontId="3" fillId="0" borderId="0" xfId="2" applyFont="1" applyFill="1" applyBorder="1" applyProtection="1">
      <protection locked="0"/>
    </xf>
    <xf numFmtId="44" fontId="1" fillId="3" borderId="0" xfId="2" applyFont="1" applyFill="1" applyBorder="1" applyAlignment="1">
      <alignment horizontal="center" wrapText="1"/>
    </xf>
    <xf numFmtId="44" fontId="0" fillId="3" borderId="0" xfId="2" applyFont="1" applyFill="1" applyBorder="1" applyAlignment="1" applyProtection="1">
      <alignment vertical="top"/>
      <protection locked="0"/>
    </xf>
    <xf numFmtId="44" fontId="3" fillId="3" borderId="0" xfId="2" applyFont="1" applyFill="1" applyBorder="1" applyProtection="1">
      <protection locked="0"/>
    </xf>
    <xf numFmtId="0" fontId="2" fillId="3" borderId="0" xfId="0" applyFont="1" applyFill="1"/>
    <xf numFmtId="0" fontId="6" fillId="3" borderId="0" xfId="0" applyFont="1" applyFill="1"/>
    <xf numFmtId="43" fontId="0" fillId="3" borderId="0" xfId="1" applyFont="1" applyFill="1" applyProtection="1"/>
    <xf numFmtId="43" fontId="2" fillId="0" borderId="0" xfId="1" applyFont="1" applyFill="1" applyBorder="1" applyAlignment="1">
      <alignment horizontal="left"/>
    </xf>
    <xf numFmtId="44" fontId="0" fillId="0" borderId="0" xfId="0" applyNumberFormat="1"/>
    <xf numFmtId="43" fontId="0" fillId="0" borderId="10" xfId="0" applyNumberFormat="1" applyBorder="1"/>
    <xf numFmtId="9" fontId="0" fillId="0" borderId="0" xfId="3" applyFont="1" applyBorder="1"/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3" fontId="1" fillId="0" borderId="0" xfId="1" applyFont="1" applyFill="1" applyBorder="1" applyAlignment="1">
      <alignment horizontal="left" wrapText="1"/>
    </xf>
    <xf numFmtId="43" fontId="1" fillId="0" borderId="5" xfId="1" applyFont="1" applyFill="1" applyBorder="1" applyAlignment="1">
      <alignment horizontal="left" wrapText="1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762000</xdr:colOff>
      <xdr:row>13</xdr:row>
      <xdr:rowOff>167640</xdr:rowOff>
    </xdr:from>
    <xdr:to>
      <xdr:col>5</xdr:col>
      <xdr:colOff>205740</xdr:colOff>
      <xdr:row>17</xdr:row>
      <xdr:rowOff>60960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387340" y="2011680"/>
          <a:ext cx="1021080" cy="441960"/>
        </a:xfrm>
        <a:prstGeom prst="ellipse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1470660</xdr:colOff>
      <xdr:row>14</xdr:row>
      <xdr:rowOff>129540</xdr:rowOff>
    </xdr:from>
    <xdr:to>
      <xdr:col>5</xdr:col>
      <xdr:colOff>160020</xdr:colOff>
      <xdr:row>18</xdr:row>
      <xdr:rowOff>106680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096000" y="2156460"/>
          <a:ext cx="1074420" cy="70866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708660</xdr:colOff>
      <xdr:row>13</xdr:row>
      <xdr:rowOff>160020</xdr:rowOff>
    </xdr:from>
    <xdr:to>
      <xdr:col>5</xdr:col>
      <xdr:colOff>152400</xdr:colOff>
      <xdr:row>17</xdr:row>
      <xdr:rowOff>53340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334000" y="2080260"/>
          <a:ext cx="1021080" cy="464820"/>
        </a:xfrm>
        <a:prstGeom prst="ellipse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1</xdr:colOff>
      <xdr:row>1</xdr:row>
      <xdr:rowOff>0</xdr:rowOff>
    </xdr:from>
    <xdr:to>
      <xdr:col>1</xdr:col>
      <xdr:colOff>606698</xdr:colOff>
      <xdr:row>1</xdr:row>
      <xdr:rowOff>144780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1" y="182880"/>
          <a:ext cx="606697" cy="144780"/>
        </a:xfrm>
        <a:prstGeom prst="rect">
          <a:avLst/>
        </a:prstGeom>
      </xdr:spPr>
    </xdr:pic>
    <xdr:clientData/>
  </xdr:twoCellAnchor>
  <xdr:twoCellAnchor>
    <xdr:from>
      <xdr:col>2</xdr:col>
      <xdr:colOff>541020</xdr:colOff>
      <xdr:row>1</xdr:row>
      <xdr:rowOff>60960</xdr:rowOff>
    </xdr:from>
    <xdr:to>
      <xdr:col>2</xdr:col>
      <xdr:colOff>655320</xdr:colOff>
      <xdr:row>1</xdr:row>
      <xdr:rowOff>160020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760220" y="243840"/>
          <a:ext cx="114300" cy="9906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10</xdr:row>
      <xdr:rowOff>167640</xdr:rowOff>
    </xdr:from>
    <xdr:to>
      <xdr:col>5</xdr:col>
      <xdr:colOff>198120</xdr:colOff>
      <xdr:row>13</xdr:row>
      <xdr:rowOff>60960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638800" y="2087880"/>
          <a:ext cx="1219200" cy="464820"/>
        </a:xfrm>
        <a:prstGeom prst="ellipse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114300</xdr:colOff>
      <xdr:row>10</xdr:row>
      <xdr:rowOff>152400</xdr:rowOff>
    </xdr:from>
    <xdr:to>
      <xdr:col>5</xdr:col>
      <xdr:colOff>152400</xdr:colOff>
      <xdr:row>14</xdr:row>
      <xdr:rowOff>30480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722620" y="2072640"/>
          <a:ext cx="1089660" cy="64008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762000</xdr:colOff>
      <xdr:row>13</xdr:row>
      <xdr:rowOff>167640</xdr:rowOff>
    </xdr:from>
    <xdr:to>
      <xdr:col>5</xdr:col>
      <xdr:colOff>205740</xdr:colOff>
      <xdr:row>17</xdr:row>
      <xdr:rowOff>60960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387340" y="2560320"/>
          <a:ext cx="1828800" cy="624840"/>
        </a:xfrm>
        <a:prstGeom prst="ellipse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1470660</xdr:colOff>
      <xdr:row>14</xdr:row>
      <xdr:rowOff>129540</xdr:rowOff>
    </xdr:from>
    <xdr:to>
      <xdr:col>5</xdr:col>
      <xdr:colOff>160020</xdr:colOff>
      <xdr:row>18</xdr:row>
      <xdr:rowOff>106680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096000" y="2705100"/>
          <a:ext cx="1074420" cy="70866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708660</xdr:colOff>
      <xdr:row>13</xdr:row>
      <xdr:rowOff>160020</xdr:rowOff>
    </xdr:from>
    <xdr:to>
      <xdr:col>5</xdr:col>
      <xdr:colOff>152400</xdr:colOff>
      <xdr:row>17</xdr:row>
      <xdr:rowOff>53340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5334000" y="2552700"/>
          <a:ext cx="1828800" cy="624840"/>
        </a:xfrm>
        <a:prstGeom prst="ellipse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1</xdr:colOff>
      <xdr:row>1</xdr:row>
      <xdr:rowOff>0</xdr:rowOff>
    </xdr:from>
    <xdr:to>
      <xdr:col>1</xdr:col>
      <xdr:colOff>606698</xdr:colOff>
      <xdr:row>1</xdr:row>
      <xdr:rowOff>144780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1" y="182880"/>
          <a:ext cx="606697" cy="144780"/>
        </a:xfrm>
        <a:prstGeom prst="rect">
          <a:avLst/>
        </a:prstGeom>
      </xdr:spPr>
    </xdr:pic>
    <xdr:clientData/>
  </xdr:twoCellAnchor>
  <xdr:twoCellAnchor>
    <xdr:from>
      <xdr:col>2</xdr:col>
      <xdr:colOff>541020</xdr:colOff>
      <xdr:row>1</xdr:row>
      <xdr:rowOff>60960</xdr:rowOff>
    </xdr:from>
    <xdr:to>
      <xdr:col>2</xdr:col>
      <xdr:colOff>655320</xdr:colOff>
      <xdr:row>1</xdr:row>
      <xdr:rowOff>160020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760220" y="243840"/>
          <a:ext cx="114300" cy="9906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769620</xdr:colOff>
      <xdr:row>17</xdr:row>
      <xdr:rowOff>60960</xdr:rowOff>
    </xdr:from>
    <xdr:to>
      <xdr:col>5</xdr:col>
      <xdr:colOff>266700</xdr:colOff>
      <xdr:row>21</xdr:row>
      <xdr:rowOff>144780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370320" y="3345180"/>
          <a:ext cx="1135380" cy="81534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governmentjobs.com/careers/smc/classspec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governmentjobs.com/careers/smc/classspec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32"/>
  <sheetViews>
    <sheetView tabSelected="1" topLeftCell="A3" workbookViewId="0">
      <selection activeCell="I17" sqref="I17"/>
    </sheetView>
  </sheetViews>
  <sheetFormatPr defaultRowHeight="15" x14ac:dyDescent="0.25"/>
  <cols>
    <col min="3" max="3" width="49.7109375" bestFit="1" customWidth="1"/>
    <col min="4" max="4" width="23.28515625" customWidth="1"/>
    <col min="5" max="5" width="11.5703125" bestFit="1" customWidth="1"/>
  </cols>
  <sheetData>
    <row r="1" spans="1:6" x14ac:dyDescent="0.25">
      <c r="A1" t="s">
        <v>40</v>
      </c>
      <c r="C1" s="8" t="s">
        <v>56</v>
      </c>
      <c r="D1" s="9"/>
      <c r="E1" s="10"/>
      <c r="F1" s="9"/>
    </row>
    <row r="2" spans="1:6" x14ac:dyDescent="0.25">
      <c r="C2" t="s">
        <v>47</v>
      </c>
    </row>
    <row r="3" spans="1:6" x14ac:dyDescent="0.25">
      <c r="E3" s="12"/>
    </row>
    <row r="4" spans="1:6" x14ac:dyDescent="0.25">
      <c r="B4" s="2"/>
      <c r="E4" s="12"/>
    </row>
    <row r="5" spans="1:6" x14ac:dyDescent="0.25">
      <c r="E5" s="12"/>
    </row>
    <row r="6" spans="1:6" ht="15.75" thickBot="1" x14ac:dyDescent="0.3">
      <c r="B6" s="51" t="s">
        <v>42</v>
      </c>
      <c r="C6" s="11"/>
      <c r="D6" s="11"/>
      <c r="E6" s="52"/>
      <c r="F6" s="11"/>
    </row>
    <row r="7" spans="1:6" ht="15.75" thickBot="1" x14ac:dyDescent="0.3">
      <c r="B7" s="57" t="s">
        <v>0</v>
      </c>
      <c r="C7" s="58"/>
      <c r="D7" s="58"/>
      <c r="E7" s="58"/>
      <c r="F7" s="59"/>
    </row>
    <row r="8" spans="1:6" x14ac:dyDescent="0.25">
      <c r="B8" s="3"/>
      <c r="E8" s="13"/>
      <c r="F8" s="14"/>
    </row>
    <row r="9" spans="1:6" x14ac:dyDescent="0.25">
      <c r="B9" s="3"/>
      <c r="C9" t="s">
        <v>1</v>
      </c>
      <c r="D9" t="s">
        <v>2</v>
      </c>
      <c r="E9" s="4"/>
      <c r="F9" s="14"/>
    </row>
    <row r="10" spans="1:6" x14ac:dyDescent="0.25">
      <c r="B10" s="3"/>
      <c r="C10" t="s">
        <v>3</v>
      </c>
      <c r="D10" t="s">
        <v>4</v>
      </c>
      <c r="E10" s="13">
        <f>ROUND(E9*1.05,0)</f>
        <v>0</v>
      </c>
      <c r="F10" s="14"/>
    </row>
    <row r="11" spans="1:6" x14ac:dyDescent="0.25">
      <c r="B11" s="3"/>
      <c r="C11" t="s">
        <v>41</v>
      </c>
      <c r="D11" t="s">
        <v>5</v>
      </c>
      <c r="E11" s="4"/>
      <c r="F11" s="14"/>
    </row>
    <row r="12" spans="1:6" x14ac:dyDescent="0.25">
      <c r="B12" s="3"/>
      <c r="C12" t="s">
        <v>6</v>
      </c>
      <c r="D12" t="s">
        <v>71</v>
      </c>
      <c r="E12" s="4"/>
      <c r="F12" s="14"/>
    </row>
    <row r="13" spans="1:6" x14ac:dyDescent="0.25">
      <c r="B13" s="3"/>
      <c r="C13" t="s">
        <v>7</v>
      </c>
      <c r="D13" t="s">
        <v>43</v>
      </c>
      <c r="E13" s="13">
        <f>ROUND(E10*E11*E12/40,0)</f>
        <v>0</v>
      </c>
      <c r="F13" s="14"/>
    </row>
    <row r="14" spans="1:6" x14ac:dyDescent="0.25">
      <c r="B14" s="3"/>
      <c r="C14" t="s">
        <v>9</v>
      </c>
      <c r="D14" t="s">
        <v>44</v>
      </c>
      <c r="E14" s="15">
        <v>0</v>
      </c>
      <c r="F14" s="14"/>
    </row>
    <row r="15" spans="1:6" x14ac:dyDescent="0.25">
      <c r="B15" s="3"/>
      <c r="F15" s="14"/>
    </row>
    <row r="16" spans="1:6" x14ac:dyDescent="0.25">
      <c r="B16" s="3"/>
      <c r="C16" s="16" t="s">
        <v>10</v>
      </c>
      <c r="D16" s="16" t="s">
        <v>45</v>
      </c>
      <c r="E16" s="17">
        <f>ROUND(E13*(1+E14),0)</f>
        <v>0</v>
      </c>
      <c r="F16" s="14"/>
    </row>
    <row r="17" spans="2:8" x14ac:dyDescent="0.25">
      <c r="B17" s="3"/>
      <c r="C17" s="16" t="s">
        <v>11</v>
      </c>
      <c r="D17" s="16" t="s">
        <v>69</v>
      </c>
      <c r="E17" s="17">
        <f>ROUND(E16*0.55,0)</f>
        <v>0</v>
      </c>
      <c r="F17" s="14"/>
    </row>
    <row r="18" spans="2:8" x14ac:dyDescent="0.25">
      <c r="B18" s="3"/>
      <c r="C18" t="s">
        <v>12</v>
      </c>
      <c r="D18" t="s">
        <v>46</v>
      </c>
      <c r="E18" s="18">
        <f>E16+E17</f>
        <v>0</v>
      </c>
      <c r="F18" s="14"/>
    </row>
    <row r="19" spans="2:8" x14ac:dyDescent="0.25">
      <c r="B19" s="3"/>
      <c r="E19" s="18"/>
      <c r="F19" s="14"/>
    </row>
    <row r="20" spans="2:8" ht="15.75" thickBot="1" x14ac:dyDescent="0.3">
      <c r="B20" s="6"/>
      <c r="C20" s="7"/>
      <c r="D20" s="7"/>
      <c r="E20" s="19"/>
      <c r="F20" s="20"/>
    </row>
    <row r="21" spans="2:8" ht="15.75" thickBot="1" x14ac:dyDescent="0.3">
      <c r="E21" s="12"/>
    </row>
    <row r="22" spans="2:8" ht="15.75" thickBot="1" x14ac:dyDescent="0.3">
      <c r="B22" s="60" t="s">
        <v>14</v>
      </c>
      <c r="C22" s="61"/>
      <c r="D22" s="61"/>
      <c r="E22" s="61"/>
      <c r="F22" s="62"/>
    </row>
    <row r="23" spans="2:8" x14ac:dyDescent="0.25">
      <c r="B23" s="3"/>
      <c r="E23" s="13"/>
      <c r="F23" s="14"/>
    </row>
    <row r="24" spans="2:8" x14ac:dyDescent="0.25">
      <c r="B24" s="3"/>
      <c r="C24" t="s">
        <v>15</v>
      </c>
      <c r="D24" t="s">
        <v>48</v>
      </c>
      <c r="E24" s="4">
        <v>0</v>
      </c>
      <c r="F24" s="14"/>
    </row>
    <row r="25" spans="2:8" x14ac:dyDescent="0.25">
      <c r="B25" s="3"/>
      <c r="C25" t="s">
        <v>16</v>
      </c>
      <c r="D25" t="s">
        <v>49</v>
      </c>
      <c r="E25" s="4">
        <v>0</v>
      </c>
      <c r="F25" s="14"/>
      <c r="H25" s="2"/>
    </row>
    <row r="26" spans="2:8" x14ac:dyDescent="0.25">
      <c r="B26" s="3"/>
      <c r="C26" t="s">
        <v>17</v>
      </c>
      <c r="D26" t="s">
        <v>50</v>
      </c>
      <c r="E26" s="13">
        <f>ROUND(E24*E25,0)</f>
        <v>0</v>
      </c>
      <c r="F26" s="14"/>
    </row>
    <row r="27" spans="2:8" x14ac:dyDescent="0.25">
      <c r="B27" s="3"/>
      <c r="C27" t="s">
        <v>11</v>
      </c>
      <c r="D27" t="s">
        <v>51</v>
      </c>
      <c r="E27" s="13">
        <f>ROUND(E26*0.08,0)</f>
        <v>0</v>
      </c>
      <c r="F27" s="14"/>
    </row>
    <row r="28" spans="2:8" x14ac:dyDescent="0.25">
      <c r="B28" s="3"/>
      <c r="C28" t="s">
        <v>13</v>
      </c>
      <c r="E28" s="18">
        <f>E26+E27</f>
        <v>0</v>
      </c>
      <c r="F28" s="14"/>
    </row>
    <row r="29" spans="2:8" x14ac:dyDescent="0.25">
      <c r="B29" s="3"/>
      <c r="E29" s="18"/>
      <c r="F29" s="14"/>
    </row>
    <row r="30" spans="2:8" ht="15.75" thickBot="1" x14ac:dyDescent="0.3">
      <c r="B30" s="6"/>
      <c r="C30" s="7"/>
      <c r="D30" s="7"/>
      <c r="E30" s="19"/>
      <c r="F30" s="20"/>
    </row>
    <row r="31" spans="2:8" x14ac:dyDescent="0.25">
      <c r="E31" s="12"/>
    </row>
    <row r="32" spans="2:8" x14ac:dyDescent="0.25">
      <c r="E32" s="12"/>
    </row>
  </sheetData>
  <mergeCells count="2">
    <mergeCell ref="B7:F7"/>
    <mergeCell ref="B22:F22"/>
  </mergeCells>
  <hyperlinks>
    <hyperlink ref="C1" r:id="rId1" xr:uid="{00000000-0004-0000-0000-000000000000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2"/>
  <sheetViews>
    <sheetView workbookViewId="0">
      <selection activeCell="H3" sqref="H3"/>
    </sheetView>
  </sheetViews>
  <sheetFormatPr defaultRowHeight="15" x14ac:dyDescent="0.25"/>
  <cols>
    <col min="3" max="3" width="49.7109375" bestFit="1" customWidth="1"/>
    <col min="4" max="4" width="23.28515625" customWidth="1"/>
    <col min="5" max="5" width="11.5703125" bestFit="1" customWidth="1"/>
  </cols>
  <sheetData>
    <row r="1" spans="1:6" x14ac:dyDescent="0.25">
      <c r="A1" t="s">
        <v>40</v>
      </c>
      <c r="C1" s="8" t="s">
        <v>53</v>
      </c>
      <c r="D1" s="9"/>
      <c r="E1" s="10"/>
      <c r="F1" s="9"/>
    </row>
    <row r="2" spans="1:6" x14ac:dyDescent="0.25">
      <c r="C2" t="s">
        <v>47</v>
      </c>
    </row>
    <row r="3" spans="1:6" x14ac:dyDescent="0.25">
      <c r="E3" s="12"/>
    </row>
    <row r="4" spans="1:6" x14ac:dyDescent="0.25">
      <c r="B4" s="2" t="s">
        <v>68</v>
      </c>
      <c r="E4" s="12"/>
    </row>
    <row r="5" spans="1:6" x14ac:dyDescent="0.25">
      <c r="E5" s="12"/>
    </row>
    <row r="6" spans="1:6" ht="15.75" thickBot="1" x14ac:dyDescent="0.3">
      <c r="B6" s="51" t="s">
        <v>42</v>
      </c>
      <c r="C6" s="11"/>
      <c r="D6" s="11"/>
      <c r="E6" s="52"/>
      <c r="F6" s="11"/>
    </row>
    <row r="7" spans="1:6" ht="15.75" thickBot="1" x14ac:dyDescent="0.3">
      <c r="B7" s="57" t="s">
        <v>64</v>
      </c>
      <c r="C7" s="58"/>
      <c r="D7" s="58"/>
      <c r="E7" s="58"/>
      <c r="F7" s="59"/>
    </row>
    <row r="8" spans="1:6" x14ac:dyDescent="0.25">
      <c r="B8" s="3"/>
      <c r="E8" s="13"/>
      <c r="F8" s="14"/>
    </row>
    <row r="9" spans="1:6" x14ac:dyDescent="0.25">
      <c r="B9" s="3"/>
      <c r="C9" t="s">
        <v>1</v>
      </c>
      <c r="D9" t="s">
        <v>2</v>
      </c>
      <c r="E9" s="4">
        <v>6803</v>
      </c>
      <c r="F9" s="14"/>
    </row>
    <row r="10" spans="1:6" x14ac:dyDescent="0.25">
      <c r="B10" s="3"/>
      <c r="C10" t="s">
        <v>3</v>
      </c>
      <c r="D10" t="s">
        <v>4</v>
      </c>
      <c r="E10" s="13">
        <f>ROUND(E9*1.05,0)</f>
        <v>7143</v>
      </c>
      <c r="F10" s="14"/>
    </row>
    <row r="11" spans="1:6" x14ac:dyDescent="0.25">
      <c r="B11" s="3"/>
      <c r="C11" t="s">
        <v>41</v>
      </c>
      <c r="D11" t="s">
        <v>5</v>
      </c>
      <c r="E11" s="4">
        <v>12</v>
      </c>
      <c r="F11" s="14"/>
    </row>
    <row r="12" spans="1:6" x14ac:dyDescent="0.25">
      <c r="B12" s="3"/>
      <c r="C12" t="s">
        <v>6</v>
      </c>
      <c r="D12" t="s">
        <v>8</v>
      </c>
      <c r="E12" s="4">
        <v>40</v>
      </c>
      <c r="F12" s="14"/>
    </row>
    <row r="13" spans="1:6" x14ac:dyDescent="0.25">
      <c r="B13" s="3"/>
      <c r="C13" t="s">
        <v>7</v>
      </c>
      <c r="D13" t="s">
        <v>43</v>
      </c>
      <c r="E13" s="13">
        <f>ROUND(E10*E11*E12/40,0)</f>
        <v>85716</v>
      </c>
      <c r="F13" s="14"/>
    </row>
    <row r="14" spans="1:6" x14ac:dyDescent="0.25">
      <c r="B14" s="3"/>
      <c r="C14" t="s">
        <v>9</v>
      </c>
      <c r="D14" t="s">
        <v>44</v>
      </c>
      <c r="E14" s="15">
        <v>0</v>
      </c>
      <c r="F14" s="14"/>
    </row>
    <row r="15" spans="1:6" x14ac:dyDescent="0.25">
      <c r="B15" s="3"/>
      <c r="F15" s="14"/>
    </row>
    <row r="16" spans="1:6" x14ac:dyDescent="0.25">
      <c r="B16" s="3"/>
      <c r="C16" s="16" t="s">
        <v>10</v>
      </c>
      <c r="D16" s="16" t="s">
        <v>45</v>
      </c>
      <c r="E16" s="17">
        <f>ROUND(E13*(1+E14),0)</f>
        <v>85716</v>
      </c>
      <c r="F16" s="14"/>
    </row>
    <row r="17" spans="2:8" x14ac:dyDescent="0.25">
      <c r="B17" s="3"/>
      <c r="C17" s="16" t="s">
        <v>11</v>
      </c>
      <c r="D17" s="16" t="s">
        <v>69</v>
      </c>
      <c r="E17" s="17">
        <f>ROUND(E16*0.55,0)</f>
        <v>47144</v>
      </c>
      <c r="F17" s="14"/>
    </row>
    <row r="18" spans="2:8" x14ac:dyDescent="0.25">
      <c r="B18" s="3"/>
      <c r="C18" t="s">
        <v>12</v>
      </c>
      <c r="D18" t="s">
        <v>46</v>
      </c>
      <c r="E18" s="18">
        <f>E16+E17</f>
        <v>132860</v>
      </c>
      <c r="F18" s="14"/>
    </row>
    <row r="19" spans="2:8" x14ac:dyDescent="0.25">
      <c r="B19" s="3"/>
      <c r="E19" s="18"/>
      <c r="F19" s="14"/>
    </row>
    <row r="20" spans="2:8" ht="15.75" thickBot="1" x14ac:dyDescent="0.3">
      <c r="B20" s="6"/>
      <c r="C20" s="7"/>
      <c r="D20" s="7"/>
      <c r="E20" s="19"/>
      <c r="F20" s="20"/>
    </row>
    <row r="21" spans="2:8" ht="15.75" thickBot="1" x14ac:dyDescent="0.3">
      <c r="E21" s="12"/>
    </row>
    <row r="22" spans="2:8" ht="15.75" thickBot="1" x14ac:dyDescent="0.3">
      <c r="B22" s="60" t="s">
        <v>14</v>
      </c>
      <c r="C22" s="61"/>
      <c r="D22" s="61"/>
      <c r="E22" s="61"/>
      <c r="F22" s="62"/>
    </row>
    <row r="23" spans="2:8" x14ac:dyDescent="0.25">
      <c r="B23" s="3"/>
      <c r="E23" s="13"/>
      <c r="F23" s="14"/>
    </row>
    <row r="24" spans="2:8" x14ac:dyDescent="0.25">
      <c r="B24" s="3"/>
      <c r="C24" t="s">
        <v>15</v>
      </c>
      <c r="D24" t="s">
        <v>48</v>
      </c>
      <c r="E24" s="4">
        <v>32.28</v>
      </c>
      <c r="F24" s="14"/>
    </row>
    <row r="25" spans="2:8" x14ac:dyDescent="0.25">
      <c r="B25" s="3"/>
      <c r="C25" t="s">
        <v>16</v>
      </c>
      <c r="D25" t="s">
        <v>49</v>
      </c>
      <c r="E25" s="4">
        <f>77*8</f>
        <v>616</v>
      </c>
      <c r="F25" s="14"/>
      <c r="H25" s="2" t="s">
        <v>52</v>
      </c>
    </row>
    <row r="26" spans="2:8" x14ac:dyDescent="0.25">
      <c r="B26" s="3"/>
      <c r="C26" t="s">
        <v>17</v>
      </c>
      <c r="D26" t="s">
        <v>50</v>
      </c>
      <c r="E26" s="13">
        <f>ROUND(E24*E25,0)</f>
        <v>19884</v>
      </c>
      <c r="F26" s="14"/>
    </row>
    <row r="27" spans="2:8" x14ac:dyDescent="0.25">
      <c r="B27" s="3"/>
      <c r="C27" t="s">
        <v>11</v>
      </c>
      <c r="D27" t="s">
        <v>51</v>
      </c>
      <c r="E27" s="13">
        <f>ROUND(E26*0.08,0)</f>
        <v>1591</v>
      </c>
      <c r="F27" s="14"/>
    </row>
    <row r="28" spans="2:8" x14ac:dyDescent="0.25">
      <c r="B28" s="3"/>
      <c r="C28" t="s">
        <v>13</v>
      </c>
      <c r="E28" s="18">
        <f>E26+E27</f>
        <v>21475</v>
      </c>
      <c r="F28" s="14"/>
    </row>
    <row r="29" spans="2:8" x14ac:dyDescent="0.25">
      <c r="B29" s="3"/>
      <c r="E29" s="18"/>
      <c r="F29" s="14"/>
    </row>
    <row r="30" spans="2:8" ht="15.75" thickBot="1" x14ac:dyDescent="0.3">
      <c r="B30" s="6"/>
      <c r="C30" s="7"/>
      <c r="D30" s="7"/>
      <c r="E30" s="19"/>
      <c r="F30" s="20"/>
    </row>
    <row r="31" spans="2:8" x14ac:dyDescent="0.25">
      <c r="E31" s="12"/>
    </row>
    <row r="32" spans="2:8" x14ac:dyDescent="0.25">
      <c r="E32" s="12"/>
    </row>
  </sheetData>
  <mergeCells count="2">
    <mergeCell ref="B7:F7"/>
    <mergeCell ref="B22:F22"/>
  </mergeCells>
  <hyperlinks>
    <hyperlink ref="C1" r:id="rId1" xr:uid="{00000000-0004-0000-0100-000000000000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G33"/>
  <sheetViews>
    <sheetView workbookViewId="0">
      <selection activeCell="B32" sqref="B32"/>
    </sheetView>
  </sheetViews>
  <sheetFormatPr defaultRowHeight="15" x14ac:dyDescent="0.25"/>
  <cols>
    <col min="2" max="2" width="71.7109375" customWidth="1"/>
    <col min="3" max="3" width="10.28515625" customWidth="1"/>
    <col min="4" max="4" width="12.42578125" bestFit="1" customWidth="1"/>
    <col min="5" max="5" width="11.42578125" bestFit="1" customWidth="1"/>
  </cols>
  <sheetData>
    <row r="1" spans="1:7" ht="15.75" thickBot="1" x14ac:dyDescent="0.3">
      <c r="A1" s="63" t="s">
        <v>39</v>
      </c>
      <c r="B1" s="64"/>
      <c r="C1" s="64"/>
      <c r="D1" s="64"/>
      <c r="E1" s="64"/>
      <c r="F1" s="64"/>
      <c r="G1" s="65"/>
    </row>
    <row r="2" spans="1:7" ht="30" x14ac:dyDescent="0.25">
      <c r="A2" s="21"/>
      <c r="B2" s="22"/>
      <c r="C2" s="22"/>
      <c r="D2" s="23" t="s">
        <v>65</v>
      </c>
      <c r="E2" s="23" t="s">
        <v>66</v>
      </c>
      <c r="F2" s="23"/>
      <c r="G2" s="24"/>
    </row>
    <row r="3" spans="1:7" x14ac:dyDescent="0.25">
      <c r="A3" s="21"/>
      <c r="B3" s="22"/>
      <c r="C3" s="22"/>
      <c r="D3" s="23"/>
      <c r="E3" s="40"/>
      <c r="F3" s="23"/>
      <c r="G3" s="24"/>
    </row>
    <row r="4" spans="1:7" x14ac:dyDescent="0.25">
      <c r="A4" s="21"/>
      <c r="B4" s="39" t="s">
        <v>36</v>
      </c>
      <c r="C4" s="22"/>
      <c r="D4" s="23"/>
      <c r="E4" s="47"/>
      <c r="F4" s="23"/>
      <c r="G4" s="24"/>
    </row>
    <row r="5" spans="1:7" x14ac:dyDescent="0.25">
      <c r="A5" s="21"/>
      <c r="B5" s="39" t="s">
        <v>37</v>
      </c>
      <c r="C5" s="22"/>
      <c r="D5" s="23"/>
      <c r="E5" s="47"/>
      <c r="F5" s="41"/>
      <c r="G5" s="24"/>
    </row>
    <row r="6" spans="1:7" x14ac:dyDescent="0.25">
      <c r="A6" s="21"/>
      <c r="B6" s="22"/>
      <c r="C6" s="22"/>
      <c r="D6" s="23"/>
      <c r="E6" s="23"/>
      <c r="F6" s="23"/>
      <c r="G6" s="24"/>
    </row>
    <row r="7" spans="1:7" x14ac:dyDescent="0.25">
      <c r="A7" s="21"/>
      <c r="B7" s="39" t="s">
        <v>38</v>
      </c>
      <c r="C7" s="22"/>
      <c r="D7" s="47">
        <v>0</v>
      </c>
      <c r="E7" s="23"/>
      <c r="F7" s="23"/>
      <c r="G7" s="24"/>
    </row>
    <row r="8" spans="1:7" x14ac:dyDescent="0.25">
      <c r="A8" s="21"/>
      <c r="B8" s="22"/>
      <c r="C8" s="22"/>
      <c r="D8" s="23"/>
      <c r="E8" s="23"/>
      <c r="F8" s="23"/>
      <c r="G8" s="24"/>
    </row>
    <row r="9" spans="1:7" ht="28.15" customHeight="1" x14ac:dyDescent="0.25">
      <c r="A9" s="3"/>
      <c r="B9" s="43" t="s">
        <v>31</v>
      </c>
      <c r="D9" s="26"/>
      <c r="E9" s="26">
        <f>E5*1.05</f>
        <v>0</v>
      </c>
      <c r="F9" s="66"/>
      <c r="G9" s="67"/>
    </row>
    <row r="10" spans="1:7" ht="28.15" customHeight="1" x14ac:dyDescent="0.25">
      <c r="A10" s="3"/>
      <c r="B10" s="44" t="s">
        <v>57</v>
      </c>
      <c r="D10" s="48">
        <v>0</v>
      </c>
      <c r="E10" s="26"/>
      <c r="F10" s="37"/>
      <c r="G10" s="38"/>
    </row>
    <row r="11" spans="1:7" x14ac:dyDescent="0.25">
      <c r="A11" s="3"/>
      <c r="B11" t="s">
        <v>35</v>
      </c>
      <c r="D11" s="49">
        <f>D10*1.05</f>
        <v>0</v>
      </c>
      <c r="E11" s="27">
        <f>E4</f>
        <v>0</v>
      </c>
      <c r="F11" s="23"/>
      <c r="G11" s="14"/>
    </row>
    <row r="12" spans="1:7" x14ac:dyDescent="0.25">
      <c r="A12" s="3"/>
      <c r="B12" t="s">
        <v>67</v>
      </c>
      <c r="C12" s="50"/>
      <c r="D12" s="25">
        <f>D11*C12</f>
        <v>0</v>
      </c>
      <c r="E12" s="25">
        <f>E11*C12</f>
        <v>0</v>
      </c>
      <c r="F12" s="23"/>
      <c r="G12" s="14"/>
    </row>
    <row r="13" spans="1:7" x14ac:dyDescent="0.25">
      <c r="A13" s="3"/>
      <c r="D13" s="54"/>
      <c r="F13" s="23"/>
      <c r="G13" s="14"/>
    </row>
    <row r="14" spans="1:7" x14ac:dyDescent="0.25">
      <c r="A14" s="3"/>
      <c r="B14" t="s">
        <v>58</v>
      </c>
      <c r="D14" s="55">
        <f>SUM(D12:D13)</f>
        <v>0</v>
      </c>
      <c r="E14" s="55">
        <f>SUM(E12:E13)</f>
        <v>0</v>
      </c>
      <c r="F14" s="23"/>
      <c r="G14" s="14"/>
    </row>
    <row r="15" spans="1:7" x14ac:dyDescent="0.25">
      <c r="A15" s="3"/>
      <c r="B15" t="s">
        <v>11</v>
      </c>
      <c r="C15" s="56">
        <v>0.37</v>
      </c>
      <c r="D15" s="25">
        <f>ROUND(D14*C15,0)</f>
        <v>0</v>
      </c>
      <c r="E15" s="25">
        <f>ROUND(E14*C15,0)</f>
        <v>0</v>
      </c>
      <c r="F15" s="23"/>
      <c r="G15" s="14"/>
    </row>
    <row r="16" spans="1:7" x14ac:dyDescent="0.25">
      <c r="A16" s="3"/>
      <c r="B16" t="s">
        <v>25</v>
      </c>
      <c r="D16" s="33">
        <f>SUM(D14:D15)</f>
        <v>0</v>
      </c>
      <c r="E16" s="33">
        <f>SUM(E14:E15)</f>
        <v>0</v>
      </c>
      <c r="F16" s="23">
        <f>D16-E16</f>
        <v>0</v>
      </c>
      <c r="G16" s="14"/>
    </row>
    <row r="17" spans="1:7" x14ac:dyDescent="0.25">
      <c r="A17" s="3"/>
      <c r="D17" s="25"/>
      <c r="E17" s="25"/>
      <c r="F17" s="23"/>
      <c r="G17" s="14"/>
    </row>
    <row r="18" spans="1:7" x14ac:dyDescent="0.25">
      <c r="A18" s="3"/>
      <c r="B18" s="29" t="s">
        <v>26</v>
      </c>
      <c r="D18" s="5"/>
      <c r="E18" s="5"/>
      <c r="F18" s="23"/>
      <c r="G18" s="14"/>
    </row>
    <row r="19" spans="1:7" x14ac:dyDescent="0.25">
      <c r="A19" s="3"/>
      <c r="B19" s="30" t="s">
        <v>18</v>
      </c>
      <c r="D19" s="5"/>
      <c r="E19" s="31">
        <f>D14-E14</f>
        <v>0</v>
      </c>
      <c r="F19" s="23"/>
      <c r="G19" s="14"/>
    </row>
    <row r="20" spans="1:7" x14ac:dyDescent="0.25">
      <c r="A20" s="3"/>
      <c r="B20" s="30" t="s">
        <v>11</v>
      </c>
      <c r="D20" s="5"/>
      <c r="E20" s="31">
        <f>D15-E15</f>
        <v>0</v>
      </c>
      <c r="F20" s="23"/>
      <c r="G20" s="14"/>
    </row>
    <row r="21" spans="1:7" x14ac:dyDescent="0.25">
      <c r="A21" s="3"/>
      <c r="B21" s="32" t="s">
        <v>55</v>
      </c>
      <c r="C21" s="29"/>
      <c r="D21" s="5"/>
      <c r="E21" s="33">
        <f>SUM(E19:E20)</f>
        <v>0</v>
      </c>
      <c r="F21" s="23"/>
      <c r="G21" s="14"/>
    </row>
    <row r="22" spans="1:7" x14ac:dyDescent="0.25">
      <c r="A22" s="3"/>
      <c r="B22" s="32"/>
      <c r="C22" s="29"/>
      <c r="D22" s="5"/>
      <c r="E22" s="34"/>
      <c r="F22" s="23"/>
      <c r="G22" s="14"/>
    </row>
    <row r="23" spans="1:7" ht="15.75" thickBot="1" x14ac:dyDescent="0.3">
      <c r="A23" s="6"/>
      <c r="B23" s="7"/>
      <c r="C23" s="7"/>
      <c r="D23" s="35"/>
      <c r="E23" s="35"/>
      <c r="F23" s="35"/>
      <c r="G23" s="20"/>
    </row>
    <row r="24" spans="1:7" x14ac:dyDescent="0.25">
      <c r="D24" s="25"/>
      <c r="E24" s="25"/>
      <c r="F24" s="25"/>
    </row>
    <row r="25" spans="1:7" x14ac:dyDescent="0.25">
      <c r="A25" t="s">
        <v>19</v>
      </c>
      <c r="D25" s="1"/>
      <c r="E25" s="1"/>
      <c r="F25" s="1"/>
    </row>
    <row r="26" spans="1:7" x14ac:dyDescent="0.25">
      <c r="B26" t="s">
        <v>20</v>
      </c>
      <c r="C26" s="36">
        <v>0.2681</v>
      </c>
      <c r="D26" s="1"/>
      <c r="E26" s="1"/>
      <c r="F26" s="1"/>
    </row>
    <row r="27" spans="1:7" x14ac:dyDescent="0.25">
      <c r="B27" t="s">
        <v>21</v>
      </c>
      <c r="C27" s="36">
        <v>6.2E-2</v>
      </c>
      <c r="D27" s="1"/>
      <c r="E27" s="1"/>
      <c r="F27" s="1"/>
    </row>
    <row r="28" spans="1:7" x14ac:dyDescent="0.25">
      <c r="B28" t="s">
        <v>22</v>
      </c>
      <c r="C28" s="36">
        <v>1.4500000000000001E-2</v>
      </c>
      <c r="D28" s="1"/>
      <c r="E28" s="1"/>
      <c r="F28" s="1"/>
    </row>
    <row r="29" spans="1:7" x14ac:dyDescent="0.25">
      <c r="B29" t="s">
        <v>23</v>
      </c>
      <c r="C29" s="36">
        <v>5.0000000000000001E-4</v>
      </c>
      <c r="D29" s="1"/>
      <c r="E29" s="1"/>
      <c r="F29" s="1"/>
    </row>
    <row r="30" spans="1:7" x14ac:dyDescent="0.25">
      <c r="B30" t="s">
        <v>24</v>
      </c>
      <c r="C30" s="36">
        <v>1.8685E-2</v>
      </c>
      <c r="D30" s="1"/>
      <c r="E30" s="1"/>
      <c r="F30" s="1"/>
    </row>
    <row r="31" spans="1:7" x14ac:dyDescent="0.25">
      <c r="D31" s="1"/>
      <c r="E31" s="1"/>
      <c r="F31" s="1"/>
    </row>
    <row r="32" spans="1:7" x14ac:dyDescent="0.25">
      <c r="B32" t="s">
        <v>62</v>
      </c>
      <c r="C32" s="36">
        <f>SUM(C26:C31)</f>
        <v>0.36378500000000003</v>
      </c>
      <c r="D32" s="1"/>
      <c r="E32" s="1"/>
      <c r="F32" s="1"/>
    </row>
    <row r="33" spans="4:4" x14ac:dyDescent="0.25">
      <c r="D33" s="1"/>
    </row>
  </sheetData>
  <mergeCells count="2">
    <mergeCell ref="A1:G1"/>
    <mergeCell ref="F9:G9"/>
  </mergeCells>
  <pageMargins left="0.7" right="0.7" top="0.75" bottom="0.75" header="0.3" footer="0.3"/>
  <pageSetup scale="6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1"/>
  <sheetViews>
    <sheetView workbookViewId="0">
      <selection sqref="A1:G1"/>
    </sheetView>
  </sheetViews>
  <sheetFormatPr defaultRowHeight="15" x14ac:dyDescent="0.25"/>
  <cols>
    <col min="2" max="2" width="62.42578125" customWidth="1"/>
    <col min="3" max="3" width="10.28515625" customWidth="1"/>
    <col min="4" max="4" width="12.42578125" bestFit="1" customWidth="1"/>
    <col min="5" max="5" width="11.42578125" bestFit="1" customWidth="1"/>
    <col min="10" max="10" width="9.140625" style="1"/>
  </cols>
  <sheetData>
    <row r="1" spans="1:10" ht="15.75" thickBot="1" x14ac:dyDescent="0.3">
      <c r="A1" s="63" t="s">
        <v>70</v>
      </c>
      <c r="B1" s="64"/>
      <c r="C1" s="64"/>
      <c r="D1" s="64"/>
      <c r="E1" s="64"/>
      <c r="F1" s="64"/>
      <c r="G1" s="65"/>
    </row>
    <row r="2" spans="1:10" ht="30" x14ac:dyDescent="0.25">
      <c r="A2" s="21"/>
      <c r="B2" s="22"/>
      <c r="C2" s="22"/>
      <c r="D2" s="23" t="s">
        <v>28</v>
      </c>
      <c r="E2" s="23" t="s">
        <v>29</v>
      </c>
      <c r="F2" s="23"/>
      <c r="G2" s="24"/>
    </row>
    <row r="3" spans="1:10" x14ac:dyDescent="0.25">
      <c r="A3" s="21"/>
      <c r="B3" s="22"/>
      <c r="C3" s="22"/>
      <c r="D3" s="23"/>
      <c r="E3" s="40"/>
      <c r="F3" s="23"/>
      <c r="G3" s="24"/>
    </row>
    <row r="4" spans="1:10" x14ac:dyDescent="0.25">
      <c r="A4" s="21"/>
      <c r="B4" s="39" t="s">
        <v>32</v>
      </c>
      <c r="C4" s="22"/>
      <c r="D4" s="23"/>
      <c r="E4" s="42">
        <f>35.6*1.05</f>
        <v>37.380000000000003</v>
      </c>
      <c r="F4" s="41" t="s">
        <v>30</v>
      </c>
      <c r="G4" s="24"/>
    </row>
    <row r="5" spans="1:10" ht="30" x14ac:dyDescent="0.25">
      <c r="A5" s="21"/>
      <c r="B5" s="39" t="s">
        <v>33</v>
      </c>
      <c r="C5" s="22"/>
      <c r="D5" s="23"/>
      <c r="E5" s="42">
        <f>E4/1.05</f>
        <v>35.6</v>
      </c>
      <c r="F5" s="41"/>
      <c r="G5" s="24"/>
    </row>
    <row r="6" spans="1:10" x14ac:dyDescent="0.25">
      <c r="A6" s="21"/>
      <c r="B6" s="22"/>
      <c r="C6" s="22"/>
      <c r="D6" s="23"/>
      <c r="E6" s="23"/>
      <c r="F6" s="23"/>
      <c r="G6" s="24"/>
      <c r="J6" s="1">
        <v>32.28</v>
      </c>
    </row>
    <row r="7" spans="1:10" x14ac:dyDescent="0.25">
      <c r="A7" s="21"/>
      <c r="B7" s="39" t="s">
        <v>34</v>
      </c>
      <c r="C7" s="22"/>
      <c r="D7" s="42">
        <v>32.28</v>
      </c>
      <c r="E7" s="23"/>
      <c r="F7" s="23"/>
      <c r="G7" s="24"/>
      <c r="J7" s="1">
        <f>J6*1.05</f>
        <v>33.894000000000005</v>
      </c>
    </row>
    <row r="8" spans="1:10" x14ac:dyDescent="0.25">
      <c r="A8" s="21"/>
      <c r="B8" s="22"/>
      <c r="C8" s="22"/>
      <c r="D8" s="23"/>
      <c r="E8" s="23"/>
      <c r="F8" s="23"/>
      <c r="G8" s="24"/>
      <c r="J8" s="1">
        <f t="shared" ref="J8:J10" si="0">J7*1.05</f>
        <v>35.58870000000001</v>
      </c>
    </row>
    <row r="9" spans="1:10" ht="28.15" customHeight="1" x14ac:dyDescent="0.25">
      <c r="A9" s="3"/>
      <c r="B9" s="43" t="s">
        <v>59</v>
      </c>
      <c r="D9" s="26"/>
      <c r="E9" s="26">
        <f>35.6*1.05</f>
        <v>37.380000000000003</v>
      </c>
      <c r="F9" s="66"/>
      <c r="G9" s="67"/>
      <c r="J9" s="1">
        <f t="shared" si="0"/>
        <v>37.368135000000009</v>
      </c>
    </row>
    <row r="10" spans="1:10" ht="28.15" customHeight="1" x14ac:dyDescent="0.25">
      <c r="A10" s="3"/>
      <c r="B10" s="44" t="s">
        <v>60</v>
      </c>
      <c r="D10" s="45">
        <v>37.380000000000003</v>
      </c>
      <c r="E10" s="26"/>
      <c r="F10" s="37"/>
      <c r="G10" s="38"/>
      <c r="J10" s="1">
        <f t="shared" si="0"/>
        <v>39.236541750000015</v>
      </c>
    </row>
    <row r="11" spans="1:10" x14ac:dyDescent="0.25">
      <c r="A11" s="3"/>
      <c r="B11" t="s">
        <v>35</v>
      </c>
      <c r="D11" s="46">
        <f>D10*1.05</f>
        <v>39.249000000000002</v>
      </c>
      <c r="E11" s="27">
        <f>E4</f>
        <v>37.380000000000003</v>
      </c>
      <c r="F11" s="23"/>
      <c r="G11" s="14"/>
    </row>
    <row r="12" spans="1:10" x14ac:dyDescent="0.25">
      <c r="A12" s="3"/>
      <c r="B12" t="s">
        <v>27</v>
      </c>
      <c r="C12" s="2">
        <v>320</v>
      </c>
      <c r="D12" s="25">
        <f>ROUND(D11*C12,0)</f>
        <v>12560</v>
      </c>
      <c r="E12" s="25">
        <f>ROUND(E11*C12,0)</f>
        <v>11962</v>
      </c>
      <c r="F12" s="53" t="s">
        <v>54</v>
      </c>
      <c r="G12" s="14"/>
    </row>
    <row r="13" spans="1:10" x14ac:dyDescent="0.25">
      <c r="A13" s="3"/>
      <c r="B13" t="s">
        <v>11</v>
      </c>
      <c r="C13" t="s">
        <v>61</v>
      </c>
      <c r="D13" s="25">
        <f>ROUND(D12*0.37,0)</f>
        <v>4647</v>
      </c>
      <c r="E13" s="25">
        <f>ROUND(E12*0.37,0)</f>
        <v>4426</v>
      </c>
      <c r="F13" s="23"/>
      <c r="G13" s="14"/>
    </row>
    <row r="14" spans="1:10" x14ac:dyDescent="0.25">
      <c r="A14" s="3"/>
      <c r="B14" t="s">
        <v>25</v>
      </c>
      <c r="D14" s="28">
        <f>D12+D13</f>
        <v>17207</v>
      </c>
      <c r="E14" s="28">
        <f>E12+E13</f>
        <v>16388</v>
      </c>
      <c r="F14" s="23"/>
      <c r="G14" s="14"/>
    </row>
    <row r="15" spans="1:10" x14ac:dyDescent="0.25">
      <c r="A15" s="3"/>
      <c r="D15" s="25"/>
      <c r="E15" s="25"/>
      <c r="F15" s="23"/>
      <c r="G15" s="14"/>
    </row>
    <row r="16" spans="1:10" x14ac:dyDescent="0.25">
      <c r="A16" s="3"/>
      <c r="B16" s="29" t="s">
        <v>26</v>
      </c>
      <c r="D16" s="5"/>
      <c r="E16" s="5"/>
      <c r="F16" s="23"/>
      <c r="G16" s="14"/>
    </row>
    <row r="17" spans="1:7" x14ac:dyDescent="0.25">
      <c r="A17" s="3"/>
      <c r="B17" s="30" t="s">
        <v>18</v>
      </c>
      <c r="D17" s="5"/>
      <c r="E17" s="31">
        <f>D12-E12</f>
        <v>598</v>
      </c>
      <c r="F17" s="23"/>
      <c r="G17" s="14"/>
    </row>
    <row r="18" spans="1:7" x14ac:dyDescent="0.25">
      <c r="A18" s="3"/>
      <c r="B18" s="30" t="s">
        <v>11</v>
      </c>
      <c r="D18" s="5"/>
      <c r="E18" s="31">
        <f>D13-E13</f>
        <v>221</v>
      </c>
      <c r="F18" s="23"/>
      <c r="G18" s="14"/>
    </row>
    <row r="19" spans="1:7" x14ac:dyDescent="0.25">
      <c r="A19" s="3"/>
      <c r="B19" s="32" t="s">
        <v>55</v>
      </c>
      <c r="C19" s="29"/>
      <c r="D19" s="5"/>
      <c r="E19" s="33">
        <f>SUM(E17:E18)</f>
        <v>819</v>
      </c>
      <c r="F19" s="23"/>
      <c r="G19" s="14"/>
    </row>
    <row r="20" spans="1:7" x14ac:dyDescent="0.25">
      <c r="A20" s="3"/>
      <c r="B20" s="32"/>
      <c r="C20" s="29"/>
      <c r="D20" s="5"/>
      <c r="E20" s="34"/>
      <c r="F20" s="23"/>
      <c r="G20" s="14"/>
    </row>
    <row r="21" spans="1:7" ht="15.75" thickBot="1" x14ac:dyDescent="0.3">
      <c r="A21" s="6"/>
      <c r="B21" s="7"/>
      <c r="C21" s="7"/>
      <c r="D21" s="35"/>
      <c r="E21" s="35"/>
      <c r="F21" s="35"/>
      <c r="G21" s="20"/>
    </row>
    <row r="22" spans="1:7" x14ac:dyDescent="0.25">
      <c r="D22" s="25"/>
      <c r="E22" s="25"/>
      <c r="F22" s="25"/>
    </row>
    <row r="23" spans="1:7" x14ac:dyDescent="0.25">
      <c r="A23" t="s">
        <v>19</v>
      </c>
      <c r="D23" s="1"/>
      <c r="E23" s="1"/>
      <c r="F23" s="1"/>
    </row>
    <row r="24" spans="1:7" x14ac:dyDescent="0.25">
      <c r="B24" t="s">
        <v>63</v>
      </c>
      <c r="C24" s="36">
        <v>0.2681</v>
      </c>
      <c r="D24" s="1"/>
      <c r="E24" s="1"/>
      <c r="F24" s="1"/>
    </row>
    <row r="25" spans="1:7" x14ac:dyDescent="0.25">
      <c r="B25" t="s">
        <v>21</v>
      </c>
      <c r="C25" s="36">
        <v>6.2E-2</v>
      </c>
      <c r="D25" s="1"/>
      <c r="E25" s="1"/>
      <c r="F25" s="1"/>
    </row>
    <row r="26" spans="1:7" x14ac:dyDescent="0.25">
      <c r="B26" t="s">
        <v>22</v>
      </c>
      <c r="C26" s="36">
        <v>1.4500000000000001E-2</v>
      </c>
      <c r="D26" s="1"/>
      <c r="E26" s="1"/>
      <c r="F26" s="1"/>
    </row>
    <row r="27" spans="1:7" x14ac:dyDescent="0.25">
      <c r="B27" t="s">
        <v>23</v>
      </c>
      <c r="C27" s="36">
        <v>5.0000000000000001E-4</v>
      </c>
      <c r="D27" s="1"/>
      <c r="E27" s="1"/>
      <c r="F27" s="1"/>
    </row>
    <row r="28" spans="1:7" x14ac:dyDescent="0.25">
      <c r="B28" t="s">
        <v>24</v>
      </c>
      <c r="C28" s="36">
        <v>1.8685E-2</v>
      </c>
      <c r="D28" s="1"/>
      <c r="E28" s="1"/>
      <c r="F28" s="1"/>
    </row>
    <row r="29" spans="1:7" x14ac:dyDescent="0.25">
      <c r="D29" s="1"/>
      <c r="E29" s="1"/>
      <c r="F29" s="1"/>
    </row>
    <row r="30" spans="1:7" x14ac:dyDescent="0.25">
      <c r="B30" t="s">
        <v>62</v>
      </c>
      <c r="C30" s="36">
        <f>SUM(C24:C29)</f>
        <v>0.36378500000000003</v>
      </c>
      <c r="D30" s="1"/>
      <c r="E30" s="1"/>
      <c r="F30" s="1"/>
    </row>
    <row r="31" spans="1:7" x14ac:dyDescent="0.25">
      <c r="D31" s="1"/>
    </row>
  </sheetData>
  <sheetProtection algorithmName="SHA-512" hashValue="PewiawnJAqTFWMv49U5MPddIEelPBMDoUCenmUPSX/y6yAswiX3UXvZOnNCWlP0TMbOFOXK8DvOAWuW2jj0nWw==" saltValue="GO8w0aeRveaRpEH1u8QO8w==" spinCount="100000" sheet="1" objects="1" scenarios="1"/>
  <mergeCells count="2">
    <mergeCell ref="A1:G1"/>
    <mergeCell ref="F9:G9"/>
  </mergeCells>
  <pageMargins left="0.7" right="0.7" top="0.75" bottom="0.75" header="0.3" footer="0.3"/>
  <pageSetup scale="7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1178B72D35B64F86BAA6F1291A6458" ma:contentTypeVersion="1" ma:contentTypeDescription="Create a new document." ma:contentTypeScope="" ma:versionID="2b8a9501ed48580c89479b2d537c153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f2aa9ed40e72a78c3822fc753b43e8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01F549-4E4F-42DE-BAD6-ED63CDA244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935DD3-4BE5-404A-8066-055174511792}">
  <ds:schemaRefs>
    <ds:schemaRef ds:uri="http://schemas.microsoft.com/office/2006/documentManagement/types"/>
    <ds:schemaRef ds:uri="http://purl.org/dc/dcmitype/"/>
    <ds:schemaRef ds:uri="http://www.w3.org/XML/1998/namespace"/>
    <ds:schemaRef ds:uri="http://schemas.microsoft.com/sharepoint/v3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228DD6D-45BB-4F98-B045-10307D8FC5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New Hire</vt:lpstr>
      <vt:lpstr>New Hire Sample</vt:lpstr>
      <vt:lpstr>WOC</vt:lpstr>
      <vt:lpstr>Sample WOC</vt:lpstr>
    </vt:vector>
  </TitlesOfParts>
  <Company>Santa Monica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diaz_veronica</dc:creator>
  <cp:lastModifiedBy>diaz_veronica</cp:lastModifiedBy>
  <cp:lastPrinted>2020-07-28T22:12:19Z</cp:lastPrinted>
  <dcterms:created xsi:type="dcterms:W3CDTF">2018-05-07T23:37:41Z</dcterms:created>
  <dcterms:modified xsi:type="dcterms:W3CDTF">2025-10-08T02:45:26Z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0x010100E01178B72D35B64F86BAA6F1291A6458</vt:lpwstr>
  </property>
</Properties>
</file>